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a494d46064c6e26/corona/Herman/"/>
    </mc:Choice>
  </mc:AlternateContent>
  <xr:revisionPtr revIDLastSave="63" documentId="14_{94C4C1B2-61AD-4B4D-A3ED-6CA72973122C}" xr6:coauthVersionLast="47" xr6:coauthVersionMax="47" xr10:uidLastSave="{B48FF6D6-079F-4992-95AB-D6F2D92AAB4A}"/>
  <bookViews>
    <workbookView xWindow="1950" yWindow="1800" windowWidth="25545" windowHeight="19800" xr2:uid="{EB73ABA8-B351-2D4C-A246-B9D97EAC0AE2}"/>
  </bookViews>
  <sheets>
    <sheet name="Berekening Scenario'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  <c r="F19" i="1"/>
  <c r="H19" i="1"/>
  <c r="G19" i="1"/>
  <c r="I18" i="1"/>
  <c r="H18" i="1"/>
  <c r="G18" i="1"/>
  <c r="F23" i="1"/>
  <c r="J19" i="1"/>
  <c r="I19" i="1"/>
  <c r="J18" i="1"/>
  <c r="J20" i="1" l="1"/>
  <c r="G20" i="1"/>
  <c r="I20" i="1" l="1"/>
  <c r="H20" i="1"/>
  <c r="F20" i="1" l="1"/>
</calcChain>
</file>

<file path=xl/sharedStrings.xml><?xml version="1.0" encoding="utf-8"?>
<sst xmlns="http://schemas.openxmlformats.org/spreadsheetml/2006/main" count="22" uniqueCount="21">
  <si>
    <t>0-50</t>
  </si>
  <si>
    <t>50-59</t>
  </si>
  <si>
    <t>60-69</t>
  </si>
  <si>
    <t>70-79</t>
  </si>
  <si>
    <t>80+</t>
  </si>
  <si>
    <t>% van onverklaarde oversterfte</t>
  </si>
  <si>
    <t>Voorkomen overlijdens aan SARS-CoV-2</t>
  </si>
  <si>
    <t>Veroorzaakte meersterfte</t>
  </si>
  <si>
    <t>Overlijdenskans t.o.v. voorkomen</t>
  </si>
  <si>
    <t>per 100K</t>
  </si>
  <si>
    <t>% VE</t>
  </si>
  <si>
    <t>© Herman Steigstra</t>
  </si>
  <si>
    <t>Scenario:</t>
  </si>
  <si>
    <t>Scenario van relatie Vaccin Effectiviteit en Veroorzaakte Meersterfte naar leeftijdsgroep</t>
  </si>
  <si>
    <t xml:space="preserve">zie voor uitleg van dit model </t>
  </si>
  <si>
    <t>https://mdhnd.nl/uitlegVE-Sterfte</t>
  </si>
  <si>
    <t>Vaccin Effectiviteit: Hierin de mate waarin het vaccin bescherming biedt tegen                                   overlijden aan SARS-CoV-2 (tussen 0 en 100)</t>
  </si>
  <si>
    <t>Vaccin schade: Hierin het aandeel van de oversterfte, die veroorzaakt is
door de vaccinatie (tussen 0 en 100)</t>
  </si>
  <si>
    <t>Voorbeelden, verantwoording</t>
  </si>
  <si>
    <t>VIRUSVARIA</t>
  </si>
  <si>
    <t>https://virusvaria.nl/ve-sterfte-1-0/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</si>
</sst>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"/>
    <numFmt numFmtId="165" formatCode="_ * #,##0_ ;_ * \-#,##0_ ;_ * &quot;-&quot;??_ ;_ @_ 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 tint="0.3499862666707357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indexed="64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indexed="64"/>
      </right>
      <top style="medium">
        <color theme="0" tint="-0.14996795556505021"/>
      </top>
      <bottom/>
      <diagonal/>
    </border>
    <border>
      <left/>
      <right/>
      <top/>
      <bottom style="medium">
        <color theme="0" tint="-0.14993743705557422"/>
      </bottom>
      <diagonal/>
    </border>
    <border>
      <left/>
      <right style="medium">
        <color theme="0" tint="-0.14996795556505021"/>
      </right>
      <top/>
      <bottom style="medium">
        <color theme="0" tint="-0.14993743705557422"/>
      </bottom>
      <diagonal/>
    </border>
    <border>
      <left/>
      <right/>
      <top style="medium">
        <color theme="0" tint="-0.14993743705557422"/>
      </top>
      <bottom style="medium">
        <color theme="0" tint="-0.14993743705557422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/>
      <top style="medium">
        <color theme="0" tint="-0.14993743705557422"/>
      </top>
      <bottom/>
      <diagonal/>
    </border>
    <border>
      <left/>
      <right style="medium">
        <color theme="0" tint="-0.14996795556505021"/>
      </right>
      <top style="medium">
        <color theme="0" tint="-0.14993743705557422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2" fontId="3" fillId="0" borderId="0" xfId="0" applyNumberFormat="1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 vertical="top" wrapText="1"/>
    </xf>
    <xf numFmtId="43" fontId="0" fillId="0" borderId="0" xfId="0" applyNumberFormat="1" applyFont="1" applyFill="1" applyBorder="1"/>
    <xf numFmtId="0" fontId="0" fillId="0" borderId="0" xfId="0" applyFont="1" applyBorder="1"/>
    <xf numFmtId="165" fontId="2" fillId="0" borderId="0" xfId="0" applyNumberFormat="1" applyFont="1" applyFill="1" applyBorder="1"/>
    <xf numFmtId="2" fontId="2" fillId="0" borderId="0" xfId="0" applyNumberFormat="1" applyFont="1" applyFill="1" applyBorder="1"/>
    <xf numFmtId="0" fontId="4" fillId="0" borderId="0" xfId="0" applyFont="1" applyBorder="1"/>
    <xf numFmtId="165" fontId="2" fillId="2" borderId="0" xfId="1" applyNumberFormat="1" applyFont="1" applyFill="1" applyBorder="1" applyProtection="1">
      <protection locked="0"/>
    </xf>
    <xf numFmtId="1" fontId="2" fillId="3" borderId="0" xfId="0" applyNumberFormat="1" applyFont="1" applyFill="1" applyBorder="1" applyProtection="1">
      <protection locked="0"/>
    </xf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164" fontId="0" fillId="0" borderId="7" xfId="0" applyNumberFormat="1" applyFont="1" applyBorder="1"/>
    <xf numFmtId="0" fontId="0" fillId="0" borderId="8" xfId="0" applyFont="1" applyBorder="1"/>
    <xf numFmtId="0" fontId="5" fillId="0" borderId="0" xfId="0" applyFont="1" applyBorder="1"/>
    <xf numFmtId="0" fontId="6" fillId="0" borderId="0" xfId="0" applyFont="1" applyFill="1" applyBorder="1"/>
    <xf numFmtId="0" fontId="6" fillId="4" borderId="0" xfId="0" applyFont="1" applyFill="1" applyBorder="1" applyProtection="1">
      <protection locked="0"/>
    </xf>
    <xf numFmtId="0" fontId="8" fillId="0" borderId="0" xfId="2" applyFont="1" applyBorder="1"/>
    <xf numFmtId="0" fontId="9" fillId="0" borderId="0" xfId="0" applyFont="1" applyBorder="1"/>
    <xf numFmtId="0" fontId="10" fillId="0" borderId="0" xfId="2" applyFont="1" applyBorder="1"/>
    <xf numFmtId="0" fontId="11" fillId="0" borderId="0" xfId="0" applyFont="1" applyBorder="1"/>
    <xf numFmtId="0" fontId="14" fillId="0" borderId="9" xfId="0" applyFont="1" applyFill="1" applyBorder="1" applyAlignment="1">
      <alignment horizontal="right"/>
    </xf>
    <xf numFmtId="0" fontId="13" fillId="0" borderId="10" xfId="0" applyFont="1" applyBorder="1"/>
    <xf numFmtId="164" fontId="13" fillId="0" borderId="11" xfId="0" applyNumberFormat="1" applyFont="1" applyBorder="1"/>
    <xf numFmtId="0" fontId="13" fillId="0" borderId="12" xfId="0" applyFont="1" applyBorder="1" applyAlignment="1">
      <alignment horizontal="center"/>
    </xf>
    <xf numFmtId="164" fontId="13" fillId="0" borderId="11" xfId="1" applyNumberFormat="1" applyFont="1" applyBorder="1"/>
    <xf numFmtId="164" fontId="13" fillId="0" borderId="13" xfId="0" applyNumberFormat="1" applyFont="1" applyBorder="1"/>
    <xf numFmtId="0" fontId="13" fillId="0" borderId="14" xfId="0" applyFont="1" applyBorder="1"/>
    <xf numFmtId="0" fontId="13" fillId="0" borderId="15" xfId="0" applyFont="1" applyBorder="1"/>
    <xf numFmtId="0" fontId="13" fillId="0" borderId="16" xfId="0" applyFont="1" applyBorder="1"/>
    <xf numFmtId="0" fontId="13" fillId="0" borderId="17" xfId="0" applyFont="1" applyBorder="1"/>
    <xf numFmtId="0" fontId="13" fillId="0" borderId="18" xfId="0" applyFont="1" applyBorder="1"/>
    <xf numFmtId="0" fontId="13" fillId="0" borderId="19" xfId="0" applyFont="1" applyBorder="1"/>
    <xf numFmtId="0" fontId="13" fillId="0" borderId="20" xfId="0" applyFont="1" applyBorder="1"/>
    <xf numFmtId="0" fontId="7" fillId="0" borderId="0" xfId="2" applyBorder="1"/>
    <xf numFmtId="0" fontId="12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2" fillId="2" borderId="0" xfId="1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1" fontId="2" fillId="3" borderId="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</cellXfs>
  <cellStyles count="3">
    <cellStyle name="Hyperlink" xfId="2" builtinId="8"/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7F7F7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'Berekening Scenario''s'!$F$23</c:f>
          <c:strCache>
            <c:ptCount val="1"/>
            <c:pt idx="0">
              <c:v>Scenario: 50% van oversterfte,  50% VE</c:v>
            </c:pt>
          </c:strCache>
        </c:strRef>
      </c:tx>
      <c:layout>
        <c:manualLayout>
          <c:xMode val="edge"/>
          <c:yMode val="edge"/>
          <c:x val="0.11902227426852251"/>
          <c:y val="0.18963650357812009"/>
        </c:manualLayout>
      </c:layout>
      <c:overlay val="0"/>
      <c:spPr>
        <a:noFill/>
        <a:ln>
          <a:solidFill>
            <a:schemeClr val="bg1">
              <a:lumMod val="75000"/>
            </a:schemeClr>
          </a:solidFill>
        </a:ln>
        <a:effectLst>
          <a:softEdge rad="12700"/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DIN" pitchFamily="50" charset="0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8.5291538580426915E-2"/>
          <c:y val="0.16341800929461264"/>
          <c:w val="0.88965143512819544"/>
          <c:h val="0.72474284090168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'Berekening Scenario''s'!$C$18</c:f>
              <c:strCache>
                <c:ptCount val="1"/>
                <c:pt idx="0">
                  <c:v>Voorkomen overlijdens aan SARS-CoV-2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DIN" pitchFamily="50" charset="0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'Berekening Scenario''s'!$F$17:$J$17</c:f>
              <c:strCache>
                <c:ptCount val="5"/>
                <c:pt idx="0">
                  <c:v>0-50</c:v>
                </c:pt>
                <c:pt idx="1">
                  <c:v>50-59</c:v>
                </c:pt>
                <c:pt idx="2">
                  <c:v>60-69</c:v>
                </c:pt>
                <c:pt idx="3">
                  <c:v>70-79</c:v>
                </c:pt>
                <c:pt idx="4">
                  <c:v>80+</c:v>
                </c:pt>
              </c:strCache>
            </c:strRef>
          </c:cat>
          <c:val>
            <c:numRef>
              <c:f>'Berekening Scenario''s'!$F$18:$J$18</c:f>
              <c:numCache>
                <c:formatCode>0.0</c:formatCode>
                <c:ptCount val="5"/>
                <c:pt idx="0">
                  <c:v>0.104</c:v>
                </c:pt>
                <c:pt idx="1">
                  <c:v>1.35</c:v>
                </c:pt>
                <c:pt idx="2">
                  <c:v>4.34</c:v>
                </c:pt>
                <c:pt idx="3">
                  <c:v>18.2</c:v>
                </c:pt>
                <c:pt idx="4">
                  <c:v>90.4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9C-446C-BF30-68215F0D7017}"/>
            </c:ext>
          </c:extLst>
        </c:ser>
        <c:ser>
          <c:idx val="1"/>
          <c:order val="1"/>
          <c:tx>
            <c:strRef>
              <c:f>'Berekening Scenario''s'!$C$19</c:f>
              <c:strCache>
                <c:ptCount val="1"/>
                <c:pt idx="0">
                  <c:v>Veroorzaakte meersterfte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DIN" pitchFamily="50" charset="0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'Berekening Scenario''s'!$F$17:$J$17</c:f>
              <c:strCache>
                <c:ptCount val="5"/>
                <c:pt idx="0">
                  <c:v>0-50</c:v>
                </c:pt>
                <c:pt idx="1">
                  <c:v>50-59</c:v>
                </c:pt>
                <c:pt idx="2">
                  <c:v>60-69</c:v>
                </c:pt>
                <c:pt idx="3">
                  <c:v>70-79</c:v>
                </c:pt>
                <c:pt idx="4">
                  <c:v>80+</c:v>
                </c:pt>
              </c:strCache>
            </c:strRef>
          </c:cat>
          <c:val>
            <c:numRef>
              <c:f>'Berekening Scenario''s'!$F$19:$J$19</c:f>
              <c:numCache>
                <c:formatCode>0.0</c:formatCode>
                <c:ptCount val="5"/>
                <c:pt idx="0">
                  <c:v>6.25</c:v>
                </c:pt>
                <c:pt idx="1">
                  <c:v>21</c:v>
                </c:pt>
                <c:pt idx="2">
                  <c:v>29.45</c:v>
                </c:pt>
                <c:pt idx="3">
                  <c:v>102.85</c:v>
                </c:pt>
                <c:pt idx="4">
                  <c:v>326.39999999999998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9C-446C-BF30-68215F0D7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4300383"/>
        <c:axId val="764305839"/>
      </c:barChart>
      <c:catAx>
        <c:axId val="764300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DIN" pitchFamily="50" charset="0"/>
                <a:ea typeface="+mn-ea"/>
                <a:cs typeface="+mn-cs"/>
              </a:defRPr>
            </a:pPr>
            <a:endParaRPr lang="nl-NL"/>
          </a:p>
        </c:txPr>
        <c:crossAx val="764305839"/>
        <c:crossesAt val="1.0000000000000002E-2"/>
        <c:auto val="1"/>
        <c:lblAlgn val="ctr"/>
        <c:lblOffset val="100"/>
        <c:noMultiLvlLbl val="0"/>
      </c:catAx>
      <c:valAx>
        <c:axId val="764305839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DIN" pitchFamily="50" charset="0"/>
                    <a:ea typeface="+mn-ea"/>
                    <a:cs typeface="+mn-cs"/>
                  </a:defRPr>
                </a:pPr>
                <a:r>
                  <a:rPr lang="en-US"/>
                  <a:t>Aantal overlijdens  per 100.000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DIN" pitchFamily="50" charset="0"/>
                  <a:ea typeface="+mn-ea"/>
                  <a:cs typeface="+mn-cs"/>
                </a:defRPr>
              </a:pPr>
              <a:endParaRPr lang="nl-NL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DIN" pitchFamily="50" charset="0"/>
                <a:ea typeface="+mn-ea"/>
                <a:cs typeface="+mn-cs"/>
              </a:defRPr>
            </a:pPr>
            <a:endParaRPr lang="nl-NL"/>
          </a:p>
        </c:txPr>
        <c:crossAx val="76430038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2.7289201434406541E-2"/>
          <c:w val="0.67286007180632246"/>
          <c:h val="0.117496589186924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DIN" pitchFamily="50" charset="0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DIN" pitchFamily="50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10</xdr:col>
      <xdr:colOff>701145</xdr:colOff>
      <xdr:row>37</xdr:row>
      <xdr:rowOff>0</xdr:rowOff>
    </xdr:to>
    <xdr:graphicFrame macro="">
      <xdr:nvGraphicFramePr>
        <xdr:cNvPr id="30" name="Chart 2">
          <a:extLst>
            <a:ext uri="{FF2B5EF4-FFF2-40B4-BE49-F238E27FC236}">
              <a16:creationId xmlns:a16="http://schemas.microsoft.com/office/drawing/2014/main" id="{4D5A9163-7164-49C9-A791-D4383DCF41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353219</xdr:colOff>
      <xdr:row>2</xdr:row>
      <xdr:rowOff>27783</xdr:rowOff>
    </xdr:from>
    <xdr:to>
      <xdr:col>10</xdr:col>
      <xdr:colOff>531343</xdr:colOff>
      <xdr:row>3</xdr:row>
      <xdr:rowOff>65708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F32B567-899F-C450-06CA-D60A5A5FE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16563" y="726283"/>
          <a:ext cx="682155" cy="371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irusvaria.nl/ve-sterfte-1-0/" TargetMode="External"/><Relationship Id="rId2" Type="http://schemas.openxmlformats.org/officeDocument/2006/relationships/hyperlink" Target="https://mdhnd.nl/uitlegVE-Sterfte" TargetMode="External"/><Relationship Id="rId1" Type="http://schemas.openxmlformats.org/officeDocument/2006/relationships/hyperlink" Target="https://twitter.com/SteigstraHerman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D88D1-5638-414A-A12A-B02CEA1CB0FE}">
  <dimension ref="A1:R38"/>
  <sheetViews>
    <sheetView showGridLines="0" tabSelected="1" zoomScale="96" zoomScaleNormal="96" workbookViewId="0">
      <selection activeCell="I18" sqref="I18"/>
    </sheetView>
  </sheetViews>
  <sheetFormatPr defaultColWidth="10.625" defaultRowHeight="15.75" x14ac:dyDescent="0.25"/>
  <cols>
    <col min="1" max="1" width="1.875" style="5" customWidth="1"/>
    <col min="2" max="2" width="0.75" style="5" customWidth="1"/>
    <col min="3" max="3" width="10.125" style="5" customWidth="1"/>
    <col min="4" max="4" width="22" style="5" customWidth="1"/>
    <col min="5" max="10" width="6.625" style="5" customWidth="1"/>
    <col min="11" max="11" width="9.375" style="5" customWidth="1"/>
    <col min="12" max="12" width="2.125" style="5" customWidth="1"/>
    <col min="13" max="13" width="12.5" style="5" customWidth="1"/>
    <col min="14" max="14" width="10.625" style="5" customWidth="1"/>
    <col min="15" max="16" width="10.625" style="5"/>
    <col min="17" max="17" width="6.125" style="5" customWidth="1"/>
    <col min="18" max="16384" width="10.625" style="5"/>
  </cols>
  <sheetData>
    <row r="1" spans="1:17" ht="27.6" customHeight="1" x14ac:dyDescent="0.35">
      <c r="A1" s="41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26"/>
      <c r="M1" s="26"/>
    </row>
    <row r="2" spans="1:17" ht="27.6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7" ht="26.45" customHeight="1" x14ac:dyDescent="0.3">
      <c r="C3" s="46" t="s">
        <v>14</v>
      </c>
      <c r="D3" s="46"/>
      <c r="E3" s="25" t="s">
        <v>15</v>
      </c>
      <c r="F3" s="24"/>
      <c r="G3" s="24"/>
    </row>
    <row r="4" spans="1:17" ht="26.45" customHeight="1" x14ac:dyDescent="0.3">
      <c r="A4" s="46" t="s">
        <v>18</v>
      </c>
      <c r="B4" s="46"/>
      <c r="C4" s="46"/>
      <c r="D4" s="46"/>
      <c r="E4" s="40" t="s">
        <v>20</v>
      </c>
      <c r="F4" s="24"/>
      <c r="G4" s="24"/>
      <c r="J4" s="47" t="s">
        <v>19</v>
      </c>
      <c r="K4" s="48"/>
      <c r="L4" s="48"/>
    </row>
    <row r="6" spans="1:17" x14ac:dyDescent="0.25">
      <c r="A6" s="45" t="s">
        <v>17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7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</row>
    <row r="9" spans="1:17" x14ac:dyDescent="0.25">
      <c r="A9" s="43" t="s">
        <v>16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7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2" spans="1:17" ht="16.5" thickBot="1" x14ac:dyDescent="0.3"/>
    <row r="13" spans="1:17" ht="3.95" customHeight="1" x14ac:dyDescent="0.25">
      <c r="B13" s="11"/>
      <c r="C13" s="12"/>
      <c r="D13" s="12"/>
      <c r="E13" s="12"/>
      <c r="F13" s="12"/>
      <c r="G13" s="12"/>
      <c r="H13" s="12"/>
      <c r="I13" s="12"/>
      <c r="J13" s="12"/>
      <c r="K13" s="13"/>
      <c r="N13" s="1"/>
      <c r="O13" s="1"/>
      <c r="P13" s="1"/>
      <c r="Q13" s="1"/>
    </row>
    <row r="14" spans="1:17" x14ac:dyDescent="0.25">
      <c r="B14" s="14"/>
      <c r="C14" s="22" t="s">
        <v>12</v>
      </c>
      <c r="D14" s="21"/>
      <c r="E14" s="10">
        <v>50</v>
      </c>
      <c r="F14" s="20" t="s">
        <v>5</v>
      </c>
      <c r="K14" s="15"/>
      <c r="M14" s="2"/>
      <c r="N14" s="6"/>
    </row>
    <row r="15" spans="1:17" x14ac:dyDescent="0.25">
      <c r="B15" s="14"/>
      <c r="C15" s="2"/>
      <c r="D15" s="2"/>
      <c r="E15" s="9">
        <v>50</v>
      </c>
      <c r="F15" s="20" t="s">
        <v>10</v>
      </c>
      <c r="G15" s="2"/>
      <c r="H15" s="2"/>
      <c r="I15" s="7"/>
      <c r="J15" s="2"/>
      <c r="K15" s="15"/>
      <c r="M15" s="2"/>
      <c r="N15" s="6"/>
    </row>
    <row r="16" spans="1:17" x14ac:dyDescent="0.25">
      <c r="B16" s="14"/>
      <c r="C16" s="2"/>
      <c r="D16" s="2"/>
      <c r="E16" s="2"/>
      <c r="F16" s="20"/>
      <c r="G16" s="2"/>
      <c r="H16" s="2"/>
      <c r="I16" s="7"/>
      <c r="J16" s="2"/>
      <c r="K16" s="15"/>
      <c r="M16" s="2"/>
      <c r="N16" s="6"/>
    </row>
    <row r="17" spans="2:18" ht="17.100000000000001" customHeight="1" thickBot="1" x14ac:dyDescent="0.3">
      <c r="B17" s="14"/>
      <c r="C17" s="34"/>
      <c r="D17" s="34"/>
      <c r="E17" s="35"/>
      <c r="F17" s="27" t="s">
        <v>0</v>
      </c>
      <c r="G17" s="27" t="s">
        <v>1</v>
      </c>
      <c r="H17" s="27" t="s">
        <v>2</v>
      </c>
      <c r="I17" s="27" t="s">
        <v>3</v>
      </c>
      <c r="J17" s="27" t="s">
        <v>4</v>
      </c>
      <c r="K17" s="28"/>
      <c r="M17" s="2"/>
      <c r="N17" s="2"/>
      <c r="O17" s="2"/>
      <c r="P17" s="2"/>
      <c r="Q17" s="2"/>
      <c r="R17" s="2"/>
    </row>
    <row r="18" spans="2:18" ht="17.100000000000001" customHeight="1" thickBot="1" x14ac:dyDescent="0.3">
      <c r="B18" s="14"/>
      <c r="C18" s="36" t="s">
        <v>6</v>
      </c>
      <c r="D18" s="36"/>
      <c r="E18" s="37"/>
      <c r="F18" s="29">
        <f>0.00208*$E15</f>
        <v>0.104</v>
      </c>
      <c r="G18" s="29">
        <f>0.027*$E15</f>
        <v>1.35</v>
      </c>
      <c r="H18" s="29">
        <f>0.0868*$E15</f>
        <v>4.34</v>
      </c>
      <c r="I18" s="29">
        <f>0.364*$E15</f>
        <v>18.2</v>
      </c>
      <c r="J18" s="29">
        <f>1.808*$E15</f>
        <v>90.4</v>
      </c>
      <c r="K18" s="30" t="s">
        <v>9</v>
      </c>
      <c r="M18" s="2"/>
      <c r="N18" s="3"/>
      <c r="O18" s="3"/>
      <c r="P18" s="3"/>
      <c r="Q18" s="3"/>
      <c r="R18" s="2"/>
    </row>
    <row r="19" spans="2:18" ht="17.100000000000001" customHeight="1" thickBot="1" x14ac:dyDescent="0.3">
      <c r="B19" s="14"/>
      <c r="C19" s="36" t="s">
        <v>7</v>
      </c>
      <c r="D19" s="36"/>
      <c r="E19" s="37"/>
      <c r="F19" s="31">
        <f>0.125*$E14</f>
        <v>6.25</v>
      </c>
      <c r="G19" s="31">
        <f>0.42*$E14</f>
        <v>21</v>
      </c>
      <c r="H19" s="31">
        <f>0.589*$E14</f>
        <v>29.45</v>
      </c>
      <c r="I19" s="31">
        <f>2.057*$E14</f>
        <v>102.85</v>
      </c>
      <c r="J19" s="31">
        <f>6.528*$E14</f>
        <v>326.39999999999998</v>
      </c>
      <c r="K19" s="30" t="s">
        <v>9</v>
      </c>
      <c r="M19" s="2"/>
      <c r="N19" s="4"/>
      <c r="O19" s="4"/>
      <c r="P19" s="4"/>
      <c r="Q19" s="4"/>
      <c r="R19" s="2"/>
    </row>
    <row r="20" spans="2:18" ht="17.100000000000001" customHeight="1" x14ac:dyDescent="0.25">
      <c r="B20" s="14"/>
      <c r="C20" s="38" t="s">
        <v>8</v>
      </c>
      <c r="D20" s="38"/>
      <c r="E20" s="39"/>
      <c r="F20" s="32">
        <f>F19/F18</f>
        <v>60.096153846153847</v>
      </c>
      <c r="G20" s="32">
        <f t="shared" ref="G20:J20" si="0">G19/G18</f>
        <v>15.555555555555555</v>
      </c>
      <c r="H20" s="32">
        <f t="shared" si="0"/>
        <v>6.7857142857142856</v>
      </c>
      <c r="I20" s="32">
        <f t="shared" si="0"/>
        <v>5.6510989010989015</v>
      </c>
      <c r="J20" s="32">
        <f t="shared" si="0"/>
        <v>3.6106194690265481</v>
      </c>
      <c r="K20" s="33"/>
    </row>
    <row r="21" spans="2:18" ht="6.6" customHeight="1" thickBot="1" x14ac:dyDescent="0.3">
      <c r="B21" s="16"/>
      <c r="C21" s="17"/>
      <c r="D21" s="17"/>
      <c r="E21" s="17"/>
      <c r="F21" s="18"/>
      <c r="G21" s="18"/>
      <c r="H21" s="18"/>
      <c r="I21" s="18"/>
      <c r="J21" s="18"/>
      <c r="K21" s="19"/>
    </row>
    <row r="23" spans="2:18" x14ac:dyDescent="0.25">
      <c r="F23" s="8" t="str">
        <f>C14&amp;" "&amp;E14&amp;"% van oversterfte, "&amp;" "&amp;E15&amp;F15&amp;""</f>
        <v>Scenario: 50% van oversterfte,  50% VE</v>
      </c>
    </row>
    <row r="38" spans="3:3" x14ac:dyDescent="0.25">
      <c r="C38" s="23" t="s">
        <v>11</v>
      </c>
    </row>
  </sheetData>
  <sheetProtection algorithmName="SHA-512" hashValue="+8ho57hrPLG32jkXOWoS/x16zbIbjl5NzYSpDkwrKMutB3MUqWY1uPuV9SyWgJr/xLdbcox1OJeycfk7FnKvIA==" saltValue="ddWdiWOEhL8pIse5W0fJlA==" spinCount="100000" sheet="1" objects="1" scenarios="1"/>
  <mergeCells count="6">
    <mergeCell ref="A1:K2"/>
    <mergeCell ref="A9:K10"/>
    <mergeCell ref="A6:K7"/>
    <mergeCell ref="C3:D3"/>
    <mergeCell ref="A4:D4"/>
    <mergeCell ref="J4:L4"/>
  </mergeCells>
  <hyperlinks>
    <hyperlink ref="C38" r:id="rId1" xr:uid="{9AD856AB-435E-423C-B06E-44111C98BD0F}"/>
    <hyperlink ref="E3" r:id="rId2" xr:uid="{1438AE9F-464F-4E0C-AE3A-8EE2CF448BDD}"/>
    <hyperlink ref="E4" r:id="rId3" xr:uid="{15373AA0-0651-4833-A904-4D423C320092}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Berekening Scenario's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 Steigstra</dc:creator>
  <cp:lastModifiedBy>Anton Theunissen</cp:lastModifiedBy>
  <dcterms:created xsi:type="dcterms:W3CDTF">2022-07-29T14:26:05Z</dcterms:created>
  <dcterms:modified xsi:type="dcterms:W3CDTF">2022-08-08T13:32:02Z</dcterms:modified>
</cp:coreProperties>
</file>